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45" windowWidth="15105" windowHeight="8835" activeTab="1"/>
  </bookViews>
  <sheets>
    <sheet name="Таблица 1" sheetId="1" r:id="rId1"/>
    <sheet name="Таблица 2" sheetId="2" r:id="rId2"/>
  </sheets>
  <definedNames/>
  <calcPr fullCalcOnLoad="1"/>
</workbook>
</file>

<file path=xl/sharedStrings.xml><?xml version="1.0" encoding="utf-8"?>
<sst xmlns="http://schemas.openxmlformats.org/spreadsheetml/2006/main" count="52" uniqueCount="51">
  <si>
    <t xml:space="preserve">Отклонение объемов, предусмотренных календарным планом, от объемов, предусмотренных распоряжением (экономия "-", перерасход "+") </t>
  </si>
  <si>
    <t xml:space="preserve">Таблица 1 </t>
  </si>
  <si>
    <t xml:space="preserve"> (тыс.руб.)</t>
  </si>
  <si>
    <t>№ п/п</t>
  </si>
  <si>
    <t>ИТОГО ПО ВСЕМ РАЗДЕЛАМ:</t>
  </si>
  <si>
    <t>Предусмотрено календарным планом спортивных мероприятий, утвержденным приказом Департамента по молодежной политике, физической культуре и спорту от 17.01.2006 № 4</t>
  </si>
  <si>
    <t>Предусмотрено новой редакцией календарного плана спортивных мероприятий, утвержденной приказом Департамента по молодежной политике, физической культуре и спорту от 13.12.2006              № 215/1</t>
  </si>
  <si>
    <t>Сумма кассовых расходов                      за 2006 год (справка Департамента по по молодежной политике, физической культуре и спорту)</t>
  </si>
  <si>
    <t xml:space="preserve"> Комплексные и физкультурно-массовые мероприятия</t>
  </si>
  <si>
    <t>Областные квалификационные соревнования и участие сильнейших спортсменов области во Всероссийских соревнованиях</t>
  </si>
  <si>
    <t xml:space="preserve"> Проведение учебно-тренировочных сборов</t>
  </si>
  <si>
    <t>Расходы на проведение организационно-методических мероприятий</t>
  </si>
  <si>
    <t xml:space="preserve"> Ремонт спортивных сооружений и оснащение их оборудованием для проведения областных мероприятий</t>
  </si>
  <si>
    <t>Приобретение спортивной формы, инвентаря и оборудования, наградной атрибутики</t>
  </si>
  <si>
    <t>Поддержка ТРОО "Общество ветеранов спорта"</t>
  </si>
  <si>
    <t>Развитие технических и военно-прикладных видов спорта</t>
  </si>
  <si>
    <t>Разделы</t>
  </si>
  <si>
    <t>Утверждено распоряжением Главы Администрации (Губернатора) Томской области от 25.01.2006 № 14-р</t>
  </si>
  <si>
    <t>Стипендии Губернатора Томской области лучшим спортсменам и их тренерам</t>
  </si>
  <si>
    <t>Сумма</t>
  </si>
  <si>
    <t xml:space="preserve">Отклонение кассовых расходов от суммы, предусмотренной распоряжением (экономия "-", перерасход "+") </t>
  </si>
  <si>
    <t>Наименование организации</t>
  </si>
  <si>
    <t>Заключено договоров в 2006 году</t>
  </si>
  <si>
    <t>АНО «Волейбольный клуб «Томичка»</t>
  </si>
  <si>
    <t xml:space="preserve"> ТРОО «Федерация по лыжным гонкам «Старт»</t>
  </si>
  <si>
    <t>ТРОО «Федерация хоккея Томской области»</t>
  </si>
  <si>
    <t>ОО Томская областная федерация футбола</t>
  </si>
  <si>
    <t>ОО Томская областная федерация художественной гимнастики «Грация»</t>
  </si>
  <si>
    <t>ООО СПК «Альфа- биатлон»</t>
  </si>
  <si>
    <t>ОО Томская областная федерация легкой атлетики «Дистанция»</t>
  </si>
  <si>
    <t>ГОУ ВПО ТУСУР</t>
  </si>
  <si>
    <t>ТОО ООО РОСТО (ДОСААФ)</t>
  </si>
  <si>
    <t>АНО «Центр физкультурно-спортивных мероприятий»</t>
  </si>
  <si>
    <t>НФ «Областной некоммерческий фонд развития любительского баскетбола»</t>
  </si>
  <si>
    <t>НП «Футбольный клуб «Томь»</t>
  </si>
  <si>
    <t>Задолженность на 01.01.2006 (тыс.руб.)</t>
  </si>
  <si>
    <t>Перечислено средств в 2006 году (тыс.руб.)</t>
  </si>
  <si>
    <t>Предоставлено в 2006 году отчетов за 2005-2006 годы            (тыс.руб.)</t>
  </si>
  <si>
    <t>Возвращены в 2006 году неиспользованные средства (тыс.руб.)</t>
  </si>
  <si>
    <t>Возвращены в 2007 году неиспользованные средства (тыс.руб.)</t>
  </si>
  <si>
    <t>Задолженность перед Департаментом на 01.01.2007     (тыс.руб.)</t>
  </si>
  <si>
    <t>Предоставлено отчетов в 2007 году   (тыс.руб.)</t>
  </si>
  <si>
    <t>в т. ч.  за 2005 год 42,4 тыс.руб.</t>
  </si>
  <si>
    <t>в том числе                за 2005 год              (тыс.руб.)</t>
  </si>
  <si>
    <t>на 01.06.2007   (тыс.руб.)</t>
  </si>
  <si>
    <t>Таблица 2</t>
  </si>
  <si>
    <t>ТРОО «Федерация гимнастики»</t>
  </si>
  <si>
    <t>ТРОО «Федерация самбо и дзюдо»</t>
  </si>
  <si>
    <t>Задолженность перед Департаментом по договорам, заключенным до 01.01.2007</t>
  </si>
  <si>
    <t>в т. ч. за 2005 год              59,7 тыс.руб.</t>
  </si>
  <si>
    <t>в т. ч. за 2005 год                 4 тыс.руб.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</si>
</sst>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.00_ ;\-#,##0.00\ "/>
    <numFmt numFmtId="175" formatCode="#,##0.00_ ;[Red]\-#,##0.00\ "/>
    <numFmt numFmtId="176" formatCode="[$-FC19]d\ mmmm\ yyyy\ &quot;г.&quot;"/>
    <numFmt numFmtId="177" formatCode="000000"/>
    <numFmt numFmtId="178" formatCode="0.00_ ;\-0.00\ "/>
    <numFmt numFmtId="179" formatCode="_-* #,##0.0_р_._-;\-* #,##0.0_р_._-;_-* &quot;-&quot;?_р_._-;_-@_-"/>
    <numFmt numFmtId="180" formatCode="dd/mm/yy;@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_ ;\-#,##0\ 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43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43" fontId="7" fillId="0" borderId="0" xfId="0" applyNumberFormat="1" applyFont="1" applyFill="1" applyAlignment="1">
      <alignment/>
    </xf>
    <xf numFmtId="43" fontId="4" fillId="0" borderId="0" xfId="0" applyNumberFormat="1" applyFont="1" applyFill="1" applyAlignment="1">
      <alignment/>
    </xf>
    <xf numFmtId="181" fontId="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43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3" fontId="4" fillId="0" borderId="1" xfId="16" applyNumberFormat="1" applyFont="1" applyFill="1" applyBorder="1" applyAlignment="1">
      <alignment horizontal="center" vertical="center"/>
    </xf>
    <xf numFmtId="181" fontId="6" fillId="0" borderId="0" xfId="0" applyNumberFormat="1" applyFont="1" applyFill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179" fontId="4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3" fontId="4" fillId="0" borderId="1" xfId="0" applyNumberFormat="1" applyFont="1" applyBorder="1" applyAlignment="1">
      <alignment vertical="center" wrapText="1"/>
    </xf>
    <xf numFmtId="43" fontId="4" fillId="0" borderId="0" xfId="0" applyNumberFormat="1" applyFont="1" applyAlignment="1">
      <alignment vertical="center"/>
    </xf>
    <xf numFmtId="41" fontId="4" fillId="0" borderId="1" xfId="0" applyNumberFormat="1" applyFont="1" applyBorder="1" applyAlignment="1">
      <alignment vertical="center"/>
    </xf>
    <xf numFmtId="186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43" fontId="8" fillId="0" borderId="1" xfId="0" applyNumberFormat="1" applyFont="1" applyBorder="1" applyAlignment="1">
      <alignment vertical="center" wrapText="1"/>
    </xf>
    <xf numFmtId="43" fontId="8" fillId="0" borderId="1" xfId="0" applyNumberFormat="1" applyFont="1" applyBorder="1" applyAlignment="1">
      <alignment horizontal="justify" vertical="center"/>
    </xf>
    <xf numFmtId="43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9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7" sqref="D7"/>
    </sheetView>
  </sheetViews>
  <sheetFormatPr defaultColWidth="9.00390625" defaultRowHeight="12.75"/>
  <cols>
    <col min="1" max="1" width="5.625" style="7" customWidth="1"/>
    <col min="2" max="2" width="31.25390625" style="1" customWidth="1"/>
    <col min="3" max="3" width="16.875" style="1" customWidth="1"/>
    <col min="4" max="4" width="20.875" style="1" customWidth="1"/>
    <col min="5" max="5" width="19.25390625" style="1" customWidth="1"/>
    <col min="6" max="6" width="20.75390625" style="1" customWidth="1"/>
    <col min="7" max="7" width="15.125" style="6" customWidth="1"/>
    <col min="8" max="8" width="20.125" style="1" customWidth="1"/>
    <col min="9" max="9" width="10.125" style="1" bestFit="1" customWidth="1"/>
    <col min="10" max="16384" width="9.125" style="1" customWidth="1"/>
  </cols>
  <sheetData>
    <row r="1" ht="9" customHeight="1"/>
    <row r="2" spans="2:11" ht="42.75" customHeight="1">
      <c r="B2" s="3"/>
      <c r="C2" s="3"/>
      <c r="D2" s="3"/>
      <c r="E2" s="3"/>
      <c r="F2" s="3"/>
      <c r="H2" s="4"/>
      <c r="I2" s="4"/>
      <c r="J2" s="4"/>
      <c r="K2" s="4"/>
    </row>
    <row r="3" spans="2:11" ht="19.5" customHeight="1">
      <c r="B3" s="3"/>
      <c r="C3" s="3"/>
      <c r="D3" s="3"/>
      <c r="E3" s="3"/>
      <c r="F3" s="3"/>
      <c r="G3" s="12" t="s">
        <v>1</v>
      </c>
      <c r="H3" s="15" t="s">
        <v>2</v>
      </c>
      <c r="I3" s="4"/>
      <c r="J3" s="4"/>
      <c r="K3" s="4"/>
    </row>
    <row r="4" spans="1:8" ht="29.25" customHeight="1">
      <c r="A4" s="37" t="s">
        <v>3</v>
      </c>
      <c r="B4" s="41" t="s">
        <v>17</v>
      </c>
      <c r="C4" s="41"/>
      <c r="D4" s="35" t="s">
        <v>5</v>
      </c>
      <c r="E4" s="37" t="s">
        <v>0</v>
      </c>
      <c r="F4" s="35" t="s">
        <v>6</v>
      </c>
      <c r="G4" s="35" t="s">
        <v>7</v>
      </c>
      <c r="H4" s="35" t="s">
        <v>20</v>
      </c>
    </row>
    <row r="5" spans="1:8" ht="104.25" customHeight="1">
      <c r="A5" s="38"/>
      <c r="B5" s="18" t="s">
        <v>16</v>
      </c>
      <c r="C5" s="17" t="s">
        <v>19</v>
      </c>
      <c r="D5" s="36"/>
      <c r="E5" s="38"/>
      <c r="F5" s="36"/>
      <c r="G5" s="36"/>
      <c r="H5" s="36"/>
    </row>
    <row r="6" spans="1:9" s="8" customFormat="1" ht="32.25" customHeight="1">
      <c r="A6" s="18">
        <v>1</v>
      </c>
      <c r="B6" s="11" t="s">
        <v>8</v>
      </c>
      <c r="C6" s="16">
        <f>6518000/1000</f>
        <v>6518</v>
      </c>
      <c r="D6" s="16">
        <v>6518</v>
      </c>
      <c r="E6" s="16">
        <f>D6-C6</f>
        <v>0</v>
      </c>
      <c r="F6" s="16">
        <v>3488.46</v>
      </c>
      <c r="G6" s="16">
        <v>3488.46</v>
      </c>
      <c r="H6" s="16">
        <f>G6-C6</f>
        <v>-3029.54</v>
      </c>
      <c r="I6" s="20">
        <f>G6/C6</f>
        <v>0.5352040503221848</v>
      </c>
    </row>
    <row r="7" spans="1:9" s="9" customFormat="1" ht="57" customHeight="1">
      <c r="A7" s="18">
        <v>2</v>
      </c>
      <c r="B7" s="11" t="s">
        <v>9</v>
      </c>
      <c r="C7" s="16">
        <v>15470</v>
      </c>
      <c r="D7" s="16">
        <v>14080</v>
      </c>
      <c r="E7" s="16">
        <f>D7-C7</f>
        <v>-1390</v>
      </c>
      <c r="F7" s="16">
        <v>16480.12</v>
      </c>
      <c r="G7" s="16">
        <v>16480.12</v>
      </c>
      <c r="H7" s="16">
        <f aca="true" t="shared" si="0" ref="H7:H14">G7-C7</f>
        <v>1010.119999999999</v>
      </c>
      <c r="I7" s="20">
        <f aca="true" t="shared" si="1" ref="I7:I14">G7/C7</f>
        <v>1.065295410471881</v>
      </c>
    </row>
    <row r="8" spans="1:9" s="9" customFormat="1" ht="27" customHeight="1">
      <c r="A8" s="18">
        <v>3</v>
      </c>
      <c r="B8" s="11" t="s">
        <v>10</v>
      </c>
      <c r="C8" s="16">
        <v>4015</v>
      </c>
      <c r="D8" s="16">
        <v>1340</v>
      </c>
      <c r="E8" s="16">
        <f>D8-C8</f>
        <v>-2675</v>
      </c>
      <c r="F8" s="16">
        <v>7024.44</v>
      </c>
      <c r="G8" s="16">
        <v>7024.44</v>
      </c>
      <c r="H8" s="16">
        <f t="shared" si="0"/>
        <v>3009.4399999999996</v>
      </c>
      <c r="I8" s="20">
        <f t="shared" si="1"/>
        <v>1.7495491905354918</v>
      </c>
    </row>
    <row r="9" spans="1:9" s="9" customFormat="1" ht="41.25" customHeight="1">
      <c r="A9" s="18">
        <v>4</v>
      </c>
      <c r="B9" s="11" t="s">
        <v>11</v>
      </c>
      <c r="C9" s="16">
        <v>3000</v>
      </c>
      <c r="D9" s="16"/>
      <c r="E9" s="16"/>
      <c r="F9" s="16"/>
      <c r="G9" s="16">
        <v>5085.87</v>
      </c>
      <c r="H9" s="16">
        <f t="shared" si="0"/>
        <v>2085.87</v>
      </c>
      <c r="I9" s="20">
        <f t="shared" si="1"/>
        <v>1.69529</v>
      </c>
    </row>
    <row r="10" spans="1:9" s="9" customFormat="1" ht="42.75" customHeight="1">
      <c r="A10" s="18">
        <v>5</v>
      </c>
      <c r="B10" s="11" t="s">
        <v>18</v>
      </c>
      <c r="C10" s="16">
        <v>4080</v>
      </c>
      <c r="D10" s="16"/>
      <c r="E10" s="16"/>
      <c r="F10" s="16"/>
      <c r="G10" s="16">
        <v>3744</v>
      </c>
      <c r="H10" s="16">
        <f t="shared" si="0"/>
        <v>-336</v>
      </c>
      <c r="I10" s="20">
        <f t="shared" si="1"/>
        <v>0.9176470588235294</v>
      </c>
    </row>
    <row r="11" spans="1:9" s="9" customFormat="1" ht="45" customHeight="1">
      <c r="A11" s="18">
        <v>6</v>
      </c>
      <c r="B11" s="11" t="s">
        <v>12</v>
      </c>
      <c r="C11" s="16">
        <v>500</v>
      </c>
      <c r="D11" s="16"/>
      <c r="E11" s="16"/>
      <c r="F11" s="16"/>
      <c r="G11" s="16">
        <v>0</v>
      </c>
      <c r="H11" s="16">
        <f t="shared" si="0"/>
        <v>-500</v>
      </c>
      <c r="I11" s="20">
        <f t="shared" si="1"/>
        <v>0</v>
      </c>
    </row>
    <row r="12" spans="1:9" s="9" customFormat="1" ht="43.5" customHeight="1">
      <c r="A12" s="18">
        <v>7</v>
      </c>
      <c r="B12" s="11" t="s">
        <v>13</v>
      </c>
      <c r="C12" s="16">
        <v>1830</v>
      </c>
      <c r="D12" s="16"/>
      <c r="E12" s="16"/>
      <c r="F12" s="16"/>
      <c r="G12" s="16">
        <v>1460.13</v>
      </c>
      <c r="H12" s="16">
        <f t="shared" si="0"/>
        <v>-369.8699999999999</v>
      </c>
      <c r="I12" s="20">
        <f t="shared" si="1"/>
        <v>0.7978852459016395</v>
      </c>
    </row>
    <row r="13" spans="1:9" s="9" customFormat="1" ht="28.5" customHeight="1">
      <c r="A13" s="18">
        <v>8</v>
      </c>
      <c r="B13" s="11" t="s">
        <v>14</v>
      </c>
      <c r="C13" s="16">
        <v>100</v>
      </c>
      <c r="D13" s="16"/>
      <c r="E13" s="16">
        <f>D13-C13</f>
        <v>-100</v>
      </c>
      <c r="F13" s="16">
        <v>100.04</v>
      </c>
      <c r="G13" s="16">
        <v>100.04</v>
      </c>
      <c r="H13" s="16">
        <f t="shared" si="0"/>
        <v>0.04000000000000625</v>
      </c>
      <c r="I13" s="20">
        <f t="shared" si="1"/>
        <v>1.0004</v>
      </c>
    </row>
    <row r="14" spans="1:9" s="9" customFormat="1" ht="26.25" customHeight="1">
      <c r="A14" s="18">
        <v>9</v>
      </c>
      <c r="B14" s="11" t="s">
        <v>15</v>
      </c>
      <c r="C14" s="16">
        <v>700</v>
      </c>
      <c r="D14" s="16"/>
      <c r="E14" s="16">
        <f>D14-C14</f>
        <v>-700</v>
      </c>
      <c r="F14" s="16">
        <v>583.03</v>
      </c>
      <c r="G14" s="16">
        <v>583.03</v>
      </c>
      <c r="H14" s="16">
        <f t="shared" si="0"/>
        <v>-116.97000000000003</v>
      </c>
      <c r="I14" s="20">
        <f t="shared" si="1"/>
        <v>0.8329</v>
      </c>
    </row>
    <row r="15" spans="1:9" s="10" customFormat="1" ht="21.75" customHeight="1">
      <c r="A15" s="39" t="s">
        <v>4</v>
      </c>
      <c r="B15" s="40"/>
      <c r="C15" s="19">
        <f>C6+C7+C8+C9+C10+C11+C12+C13+C14</f>
        <v>36213</v>
      </c>
      <c r="D15" s="16">
        <f>SUM(D6:D14)</f>
        <v>21938</v>
      </c>
      <c r="E15" s="19">
        <f>SUM(E7:E14)</f>
        <v>-4865</v>
      </c>
      <c r="F15" s="19">
        <f>SUM(F6:F14)</f>
        <v>27676.089999999997</v>
      </c>
      <c r="G15" s="16">
        <f>SUM(G6:G14)</f>
        <v>37966.09</v>
      </c>
      <c r="H15" s="16">
        <f>SUM(H6:H14)</f>
        <v>1753.0899999999986</v>
      </c>
      <c r="I15" s="20">
        <f>G15/C15</f>
        <v>1.0484105155607102</v>
      </c>
    </row>
    <row r="16" spans="2:7" ht="27" customHeight="1">
      <c r="B16" s="2"/>
      <c r="C16" s="6">
        <f>C6+C7+C8+C14+C13</f>
        <v>26803</v>
      </c>
      <c r="D16" s="6">
        <f>D6+D7+D8+D14+D13</f>
        <v>21938</v>
      </c>
      <c r="E16" s="6">
        <f>D16-C16</f>
        <v>-4865</v>
      </c>
      <c r="F16" s="14">
        <f>E16/C16</f>
        <v>-0.18150953251501697</v>
      </c>
      <c r="G16" s="6">
        <f>G6+G7+G8+G14+G13</f>
        <v>27676.089999999997</v>
      </c>
    </row>
    <row r="17" ht="12.75" customHeight="1"/>
    <row r="18" ht="12.75" customHeight="1">
      <c r="C18" s="13">
        <f>C6+C7+C8+C13+C14</f>
        <v>26803</v>
      </c>
    </row>
    <row r="19" spans="3:6" ht="12.75" customHeight="1">
      <c r="C19" s="5"/>
      <c r="D19" s="5"/>
      <c r="E19" s="5"/>
      <c r="F19" s="5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mergeCells count="8">
    <mergeCell ref="A15:B15"/>
    <mergeCell ref="A4:A5"/>
    <mergeCell ref="B4:C4"/>
    <mergeCell ref="G4:G5"/>
    <mergeCell ref="H4:H5"/>
    <mergeCell ref="D4:D5"/>
    <mergeCell ref="F4:F5"/>
    <mergeCell ref="E4:E5"/>
  </mergeCells>
  <printOptions/>
  <pageMargins left="0" right="0" top="0.984251968503937" bottom="0" header="0.5118110236220472" footer="0.5118110236220472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9"/>
  <sheetViews>
    <sheetView tabSelected="1" workbookViewId="0" topLeftCell="A1">
      <selection activeCell="K3" sqref="K3:L3"/>
    </sheetView>
  </sheetViews>
  <sheetFormatPr defaultColWidth="9.00390625" defaultRowHeight="12.75"/>
  <cols>
    <col min="1" max="1" width="5.125" style="21" customWidth="1"/>
    <col min="2" max="2" width="27.375" style="22" customWidth="1"/>
    <col min="3" max="3" width="13.25390625" style="21" customWidth="1"/>
    <col min="4" max="4" width="10.125" style="21" customWidth="1"/>
    <col min="5" max="5" width="12.25390625" style="21" customWidth="1"/>
    <col min="6" max="6" width="13.125" style="21" customWidth="1"/>
    <col min="7" max="7" width="12.375" style="21" customWidth="1"/>
    <col min="8" max="8" width="13.625" style="21" customWidth="1"/>
    <col min="9" max="9" width="10.00390625" style="21" customWidth="1"/>
    <col min="10" max="10" width="12.625" style="21" customWidth="1"/>
    <col min="11" max="11" width="14.875" style="21" customWidth="1"/>
    <col min="12" max="12" width="18.00390625" style="21" customWidth="1"/>
    <col min="13" max="16384" width="9.125" style="21" customWidth="1"/>
  </cols>
  <sheetData>
    <row r="2" ht="15.75">
      <c r="L2" s="32" t="s">
        <v>45</v>
      </c>
    </row>
    <row r="3" spans="1:12" ht="40.5" customHeight="1">
      <c r="A3" s="42" t="s">
        <v>3</v>
      </c>
      <c r="B3" s="42" t="s">
        <v>21</v>
      </c>
      <c r="C3" s="42" t="s">
        <v>35</v>
      </c>
      <c r="D3" s="42" t="s">
        <v>22</v>
      </c>
      <c r="E3" s="42" t="s">
        <v>36</v>
      </c>
      <c r="F3" s="42" t="s">
        <v>37</v>
      </c>
      <c r="G3" s="42" t="s">
        <v>38</v>
      </c>
      <c r="H3" s="42" t="s">
        <v>40</v>
      </c>
      <c r="I3" s="42" t="s">
        <v>41</v>
      </c>
      <c r="J3" s="42" t="s">
        <v>39</v>
      </c>
      <c r="K3" s="45" t="s">
        <v>48</v>
      </c>
      <c r="L3" s="46"/>
    </row>
    <row r="4" spans="1:12" s="25" customFormat="1" ht="55.5" customHeight="1">
      <c r="A4" s="43"/>
      <c r="B4" s="44"/>
      <c r="C4" s="43"/>
      <c r="D4" s="43"/>
      <c r="E4" s="43"/>
      <c r="F4" s="43"/>
      <c r="G4" s="43"/>
      <c r="H4" s="43"/>
      <c r="I4" s="43"/>
      <c r="J4" s="43"/>
      <c r="K4" s="24" t="s">
        <v>44</v>
      </c>
      <c r="L4" s="24" t="s">
        <v>43</v>
      </c>
    </row>
    <row r="5" spans="1:12" s="27" customFormat="1" ht="27">
      <c r="A5" s="29">
        <v>1</v>
      </c>
      <c r="B5" s="33" t="s">
        <v>46</v>
      </c>
      <c r="C5" s="30">
        <v>0</v>
      </c>
      <c r="D5" s="28">
        <v>47</v>
      </c>
      <c r="E5" s="30">
        <v>1398.9</v>
      </c>
      <c r="F5" s="30">
        <v>1277</v>
      </c>
      <c r="G5" s="30">
        <v>121.9</v>
      </c>
      <c r="H5" s="30">
        <f>C5+E5-F5-G5</f>
        <v>0</v>
      </c>
      <c r="I5" s="30"/>
      <c r="J5" s="30"/>
      <c r="K5" s="30">
        <f>H5-I5-J5</f>
        <v>0</v>
      </c>
      <c r="L5" s="26"/>
    </row>
    <row r="6" spans="1:12" s="27" customFormat="1" ht="27">
      <c r="A6" s="29">
        <v>2</v>
      </c>
      <c r="B6" s="33" t="s">
        <v>47</v>
      </c>
      <c r="C6" s="30">
        <v>0</v>
      </c>
      <c r="D6" s="28">
        <v>21</v>
      </c>
      <c r="E6" s="30">
        <v>751</v>
      </c>
      <c r="F6" s="30">
        <v>751</v>
      </c>
      <c r="G6" s="30"/>
      <c r="H6" s="30">
        <f aca="true" t="shared" si="0" ref="H6:H18">C6+E6-F6-G6</f>
        <v>0</v>
      </c>
      <c r="I6" s="30"/>
      <c r="J6" s="30"/>
      <c r="K6" s="30">
        <f aca="true" t="shared" si="1" ref="K6:K18">H6-I6-J6</f>
        <v>0</v>
      </c>
      <c r="L6" s="26"/>
    </row>
    <row r="7" spans="1:12" s="27" customFormat="1" ht="27">
      <c r="A7" s="29">
        <v>3</v>
      </c>
      <c r="B7" s="33" t="s">
        <v>23</v>
      </c>
      <c r="C7" s="30">
        <v>178.9</v>
      </c>
      <c r="D7" s="28">
        <v>53</v>
      </c>
      <c r="E7" s="30">
        <v>2012.5</v>
      </c>
      <c r="F7" s="30">
        <v>1707.5</v>
      </c>
      <c r="G7" s="30">
        <v>441.4</v>
      </c>
      <c r="H7" s="30">
        <f t="shared" si="0"/>
        <v>42.500000000000114</v>
      </c>
      <c r="I7" s="30"/>
      <c r="J7" s="30">
        <v>42.5</v>
      </c>
      <c r="K7" s="31">
        <v>0</v>
      </c>
      <c r="L7" s="26"/>
    </row>
    <row r="8" spans="1:12" s="27" customFormat="1" ht="27">
      <c r="A8" s="29">
        <v>4</v>
      </c>
      <c r="B8" s="33" t="s">
        <v>24</v>
      </c>
      <c r="C8" s="30">
        <v>240.4</v>
      </c>
      <c r="D8" s="28">
        <v>31</v>
      </c>
      <c r="E8" s="30">
        <v>929.2</v>
      </c>
      <c r="F8" s="30">
        <f>198+810.3</f>
        <v>1008.3</v>
      </c>
      <c r="G8" s="30">
        <v>28.5</v>
      </c>
      <c r="H8" s="30">
        <f t="shared" si="0"/>
        <v>132.80000000000018</v>
      </c>
      <c r="I8" s="30">
        <v>15</v>
      </c>
      <c r="J8" s="30"/>
      <c r="K8" s="30">
        <f t="shared" si="1"/>
        <v>117.80000000000018</v>
      </c>
      <c r="L8" s="26" t="s">
        <v>42</v>
      </c>
    </row>
    <row r="9" spans="1:12" s="27" customFormat="1" ht="27">
      <c r="A9" s="29">
        <v>5</v>
      </c>
      <c r="B9" s="33" t="s">
        <v>25</v>
      </c>
      <c r="C9" s="30">
        <v>715.6</v>
      </c>
      <c r="D9" s="28">
        <v>39</v>
      </c>
      <c r="E9" s="30">
        <v>1675.8</v>
      </c>
      <c r="F9" s="30">
        <f>715.6+1567.8</f>
        <v>2283.4</v>
      </c>
      <c r="G9" s="30"/>
      <c r="H9" s="30">
        <f t="shared" si="0"/>
        <v>108</v>
      </c>
      <c r="I9" s="30">
        <f>6+19.9</f>
        <v>25.9</v>
      </c>
      <c r="J9" s="30"/>
      <c r="K9" s="30">
        <f t="shared" si="1"/>
        <v>82.1</v>
      </c>
      <c r="L9" s="26"/>
    </row>
    <row r="10" spans="1:12" s="27" customFormat="1" ht="27">
      <c r="A10" s="29">
        <v>6</v>
      </c>
      <c r="B10" s="33" t="s">
        <v>26</v>
      </c>
      <c r="C10" s="30">
        <v>46.2</v>
      </c>
      <c r="D10" s="28">
        <v>24</v>
      </c>
      <c r="E10" s="30">
        <v>1057.7</v>
      </c>
      <c r="F10" s="30">
        <f>1001.6+46.2</f>
        <v>1047.8</v>
      </c>
      <c r="G10" s="30">
        <v>56.1</v>
      </c>
      <c r="H10" s="31">
        <v>0</v>
      </c>
      <c r="I10" s="30"/>
      <c r="J10" s="30"/>
      <c r="K10" s="31">
        <v>0</v>
      </c>
      <c r="L10" s="26"/>
    </row>
    <row r="11" spans="1:12" s="27" customFormat="1" ht="40.5">
      <c r="A11" s="29">
        <v>7</v>
      </c>
      <c r="B11" s="33" t="s">
        <v>27</v>
      </c>
      <c r="C11" s="30">
        <v>22.1</v>
      </c>
      <c r="D11" s="28">
        <v>32</v>
      </c>
      <c r="E11" s="30">
        <v>708</v>
      </c>
      <c r="F11" s="30">
        <f>22.1+658.8</f>
        <v>680.9</v>
      </c>
      <c r="G11" s="30">
        <v>46.8</v>
      </c>
      <c r="H11" s="30">
        <f t="shared" si="0"/>
        <v>2.4000000000000483</v>
      </c>
      <c r="I11" s="30"/>
      <c r="J11" s="30">
        <v>2.4</v>
      </c>
      <c r="K11" s="28">
        <v>0</v>
      </c>
      <c r="L11" s="26"/>
    </row>
    <row r="12" spans="1:12" s="27" customFormat="1" ht="25.5">
      <c r="A12" s="29">
        <v>8</v>
      </c>
      <c r="B12" s="33" t="s">
        <v>28</v>
      </c>
      <c r="C12" s="30">
        <v>78.3</v>
      </c>
      <c r="D12" s="28">
        <v>35</v>
      </c>
      <c r="E12" s="30">
        <v>1118</v>
      </c>
      <c r="F12" s="30">
        <f>938.8+74.3</f>
        <v>1013.0999999999999</v>
      </c>
      <c r="G12" s="30">
        <v>53</v>
      </c>
      <c r="H12" s="30">
        <f t="shared" si="0"/>
        <v>130.20000000000005</v>
      </c>
      <c r="I12" s="30"/>
      <c r="J12" s="30">
        <v>73.4</v>
      </c>
      <c r="K12" s="30">
        <f t="shared" si="1"/>
        <v>56.80000000000004</v>
      </c>
      <c r="L12" s="26" t="s">
        <v>50</v>
      </c>
    </row>
    <row r="13" spans="1:12" s="27" customFormat="1" ht="40.5">
      <c r="A13" s="29">
        <v>9</v>
      </c>
      <c r="B13" s="33" t="s">
        <v>29</v>
      </c>
      <c r="C13" s="30">
        <v>59.7</v>
      </c>
      <c r="D13" s="28">
        <v>62</v>
      </c>
      <c r="E13" s="30">
        <v>1791.2</v>
      </c>
      <c r="F13" s="30">
        <v>1707.3</v>
      </c>
      <c r="G13" s="30">
        <v>76.8</v>
      </c>
      <c r="H13" s="30">
        <f t="shared" si="0"/>
        <v>66.80000000000014</v>
      </c>
      <c r="I13" s="30"/>
      <c r="J13" s="30"/>
      <c r="K13" s="30">
        <f t="shared" si="1"/>
        <v>66.80000000000014</v>
      </c>
      <c r="L13" s="26" t="s">
        <v>49</v>
      </c>
    </row>
    <row r="14" spans="1:12" s="27" customFormat="1" ht="13.5">
      <c r="A14" s="29">
        <v>10</v>
      </c>
      <c r="B14" s="33" t="s">
        <v>30</v>
      </c>
      <c r="C14" s="30">
        <v>3.6</v>
      </c>
      <c r="D14" s="28">
        <v>35</v>
      </c>
      <c r="E14" s="30">
        <v>1470.6</v>
      </c>
      <c r="F14" s="30">
        <v>1253.2</v>
      </c>
      <c r="G14" s="30">
        <v>216.2</v>
      </c>
      <c r="H14" s="30">
        <f t="shared" si="0"/>
        <v>4.799999999999784</v>
      </c>
      <c r="I14" s="30"/>
      <c r="J14" s="30"/>
      <c r="K14" s="30">
        <f t="shared" si="1"/>
        <v>4.799999999999784</v>
      </c>
      <c r="L14" s="26"/>
    </row>
    <row r="15" spans="1:12" s="27" customFormat="1" ht="27">
      <c r="A15" s="29">
        <v>11</v>
      </c>
      <c r="B15" s="33" t="s">
        <v>31</v>
      </c>
      <c r="C15" s="30">
        <v>0</v>
      </c>
      <c r="D15" s="28">
        <v>18</v>
      </c>
      <c r="E15" s="30">
        <v>583</v>
      </c>
      <c r="F15" s="30">
        <v>583</v>
      </c>
      <c r="G15" s="30"/>
      <c r="H15" s="30">
        <f t="shared" si="0"/>
        <v>0</v>
      </c>
      <c r="I15" s="30"/>
      <c r="J15" s="30"/>
      <c r="K15" s="30">
        <f t="shared" si="1"/>
        <v>0</v>
      </c>
      <c r="L15" s="26"/>
    </row>
    <row r="16" spans="1:12" s="27" customFormat="1" ht="27">
      <c r="A16" s="29">
        <v>12</v>
      </c>
      <c r="B16" s="33" t="s">
        <v>32</v>
      </c>
      <c r="C16" s="30">
        <v>244</v>
      </c>
      <c r="D16" s="28">
        <v>49</v>
      </c>
      <c r="E16" s="30">
        <v>2383</v>
      </c>
      <c r="F16" s="30">
        <f>2294.6+244</f>
        <v>2538.6</v>
      </c>
      <c r="G16" s="30">
        <v>2.6</v>
      </c>
      <c r="H16" s="30">
        <f t="shared" si="0"/>
        <v>85.8000000000001</v>
      </c>
      <c r="I16" s="30"/>
      <c r="J16" s="30"/>
      <c r="K16" s="30">
        <f t="shared" si="1"/>
        <v>85.8000000000001</v>
      </c>
      <c r="L16" s="26"/>
    </row>
    <row r="17" spans="1:12" s="27" customFormat="1" ht="54">
      <c r="A17" s="29">
        <v>13</v>
      </c>
      <c r="B17" s="33" t="s">
        <v>33</v>
      </c>
      <c r="C17" s="30">
        <v>464.8</v>
      </c>
      <c r="D17" s="28">
        <v>36</v>
      </c>
      <c r="E17" s="30">
        <v>1594.7</v>
      </c>
      <c r="F17" s="30">
        <f>463+1380.8</f>
        <v>1843.8</v>
      </c>
      <c r="G17" s="30">
        <v>34.4</v>
      </c>
      <c r="H17" s="30">
        <f t="shared" si="0"/>
        <v>181.30000000000004</v>
      </c>
      <c r="I17" s="30">
        <v>141.1</v>
      </c>
      <c r="J17" s="30"/>
      <c r="K17" s="30">
        <f t="shared" si="1"/>
        <v>40.200000000000045</v>
      </c>
      <c r="L17" s="26"/>
    </row>
    <row r="18" spans="1:12" s="27" customFormat="1" ht="27">
      <c r="A18" s="29">
        <v>14</v>
      </c>
      <c r="B18" s="34" t="s">
        <v>34</v>
      </c>
      <c r="C18" s="30">
        <v>0</v>
      </c>
      <c r="D18" s="28">
        <v>4</v>
      </c>
      <c r="E18" s="30">
        <v>180000</v>
      </c>
      <c r="F18" s="30">
        <v>160000</v>
      </c>
      <c r="G18" s="30"/>
      <c r="H18" s="30">
        <f t="shared" si="0"/>
        <v>20000</v>
      </c>
      <c r="I18" s="30"/>
      <c r="J18" s="30"/>
      <c r="K18" s="30">
        <f t="shared" si="1"/>
        <v>20000</v>
      </c>
      <c r="L18" s="26"/>
    </row>
    <row r="19" spans="5:10" ht="12.75">
      <c r="E19" s="23"/>
      <c r="F19" s="23"/>
      <c r="G19" s="23"/>
      <c r="H19" s="23"/>
      <c r="I19" s="23"/>
      <c r="J19" s="23"/>
    </row>
  </sheetData>
  <mergeCells count="11">
    <mergeCell ref="K3:L3"/>
    <mergeCell ref="J3:J4"/>
    <mergeCell ref="I3:I4"/>
    <mergeCell ref="H3:H4"/>
    <mergeCell ref="C3:C4"/>
    <mergeCell ref="B3:B4"/>
    <mergeCell ref="A3:A4"/>
    <mergeCell ref="G3:G4"/>
    <mergeCell ref="F3:F4"/>
    <mergeCell ref="E3:E4"/>
    <mergeCell ref="D3:D4"/>
  </mergeCells>
  <printOptions/>
  <pageMargins left="0" right="0" top="1.37" bottom="0" header="0.88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2007-06-29T10:36:17Z</cp:lastPrinted>
  <dcterms:created xsi:type="dcterms:W3CDTF">2005-01-24T13:22:05Z</dcterms:created>
  <dcterms:modified xsi:type="dcterms:W3CDTF">2007-09-17T07:29:02Z</dcterms:modified>
  <cp:category/>
  <cp:version/>
  <cp:contentType/>
  <cp:contentStatus/>
</cp:coreProperties>
</file>